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选调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<sst xmlns="http://schemas.openxmlformats.org/spreadsheetml/2006/main" count="108" uniqueCount="18">
  <si>
    <t>报考岗位</t>
  </si>
  <si>
    <t>准考证号</t>
  </si>
  <si>
    <t>教育综合</t>
  </si>
  <si>
    <t>专业知识</t>
  </si>
  <si>
    <t>合成成绩</t>
  </si>
  <si>
    <t>200101_小学语文</t>
  </si>
  <si>
    <t>200102_小学数学</t>
  </si>
  <si>
    <t>200201_初中语文</t>
  </si>
  <si>
    <t>200202_初中数学</t>
  </si>
  <si>
    <t>200203_初中英语</t>
  </si>
  <si>
    <t>200204_初中历史</t>
  </si>
  <si>
    <t>200205_初中地理</t>
  </si>
  <si>
    <t>200206_初中政治</t>
  </si>
  <si>
    <t>200207_初中生物</t>
  </si>
  <si>
    <t>200208_初中物理</t>
  </si>
  <si>
    <t>序号</t>
  </si>
  <si>
    <t>姓名</t>
  </si>
  <si>
    <t xml:space="preserve"> 亳州市谯城区2020年公开选调教师资格复审人员名单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</si>
</sst>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name val="黑体"/>
      <family val="3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 applyProtection="1">
      <alignment horizontal="center" vertical="center"/>
      <protection locked="0"/>
    </xf>
    <xf numFmtId="176" fontId="4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SheetLayoutView="100" zoomScalePageLayoutView="0" workbookViewId="0" topLeftCell="A1">
      <selection activeCell="J12" sqref="J12"/>
    </sheetView>
  </sheetViews>
  <sheetFormatPr defaultColWidth="9.00390625" defaultRowHeight="18" customHeight="1"/>
  <cols>
    <col min="1" max="1" width="6.625" style="1" customWidth="1"/>
    <col min="2" max="2" width="8.75390625" style="1" customWidth="1"/>
    <col min="3" max="3" width="16.875" style="1" customWidth="1"/>
    <col min="4" max="4" width="13.00390625" style="1" customWidth="1"/>
    <col min="5" max="6" width="11.00390625" style="1" customWidth="1"/>
    <col min="7" max="7" width="10.875" style="1" customWidth="1"/>
    <col min="8" max="16384" width="9.00390625" style="1" customWidth="1"/>
  </cols>
  <sheetData>
    <row r="1" spans="1:7" ht="39.75" customHeight="1">
      <c r="A1" s="4" t="s">
        <v>17</v>
      </c>
      <c r="B1" s="5"/>
      <c r="C1" s="5"/>
      <c r="D1" s="5"/>
      <c r="E1" s="5"/>
      <c r="F1" s="5"/>
      <c r="G1" s="5"/>
    </row>
    <row r="2" spans="1:7" ht="18" customHeight="1">
      <c r="A2" s="2" t="s">
        <v>15</v>
      </c>
      <c r="B2" s="2" t="s">
        <v>16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</row>
    <row r="3" spans="1:7" s="3" customFormat="1" ht="18" customHeight="1">
      <c r="A3" s="6">
        <v>1</v>
      </c>
      <c r="B3" s="6" t="str">
        <f>"王春燕"</f>
        <v>王春燕</v>
      </c>
      <c r="C3" s="6" t="s">
        <v>5</v>
      </c>
      <c r="D3" s="6">
        <v>2001010327</v>
      </c>
      <c r="E3" s="7">
        <v>81</v>
      </c>
      <c r="F3" s="8">
        <v>82.30000000000001</v>
      </c>
      <c r="G3" s="8">
        <v>81.78</v>
      </c>
    </row>
    <row r="4" spans="1:7" s="3" customFormat="1" ht="18" customHeight="1">
      <c r="A4" s="6">
        <v>2</v>
      </c>
      <c r="B4" s="6" t="str">
        <f>"高娟"</f>
        <v>高娟</v>
      </c>
      <c r="C4" s="6" t="s">
        <v>5</v>
      </c>
      <c r="D4" s="6">
        <v>2001010511</v>
      </c>
      <c r="E4" s="7">
        <v>84</v>
      </c>
      <c r="F4" s="8">
        <v>79.19999999999999</v>
      </c>
      <c r="G4" s="8">
        <v>81.11999999999999</v>
      </c>
    </row>
    <row r="5" spans="1:7" s="3" customFormat="1" ht="18" customHeight="1">
      <c r="A5" s="6">
        <v>3</v>
      </c>
      <c r="B5" s="6" t="str">
        <f>"蒋璐璐"</f>
        <v>蒋璐璐</v>
      </c>
      <c r="C5" s="6" t="s">
        <v>5</v>
      </c>
      <c r="D5" s="6">
        <v>2001010123</v>
      </c>
      <c r="E5" s="7">
        <v>76.5</v>
      </c>
      <c r="F5" s="8">
        <v>83.69999999999999</v>
      </c>
      <c r="G5" s="8">
        <v>80.82</v>
      </c>
    </row>
    <row r="6" spans="1:7" s="3" customFormat="1" ht="18" customHeight="1">
      <c r="A6" s="6">
        <v>4</v>
      </c>
      <c r="B6" s="6" t="str">
        <f>"王丹"</f>
        <v>王丹</v>
      </c>
      <c r="C6" s="6" t="s">
        <v>5</v>
      </c>
      <c r="D6" s="6">
        <v>2001010523</v>
      </c>
      <c r="E6" s="7">
        <v>82</v>
      </c>
      <c r="F6" s="8">
        <v>79.19999999999999</v>
      </c>
      <c r="G6" s="8">
        <v>80.32</v>
      </c>
    </row>
    <row r="7" spans="1:7" s="3" customFormat="1" ht="18" customHeight="1">
      <c r="A7" s="6">
        <v>5</v>
      </c>
      <c r="B7" s="6" t="str">
        <f>"胡艳茹"</f>
        <v>胡艳茹</v>
      </c>
      <c r="C7" s="6" t="s">
        <v>5</v>
      </c>
      <c r="D7" s="6">
        <v>2001010518</v>
      </c>
      <c r="E7" s="7">
        <v>82</v>
      </c>
      <c r="F7" s="8">
        <v>78.5</v>
      </c>
      <c r="G7" s="8">
        <v>79.9</v>
      </c>
    </row>
    <row r="8" spans="1:7" s="3" customFormat="1" ht="18" customHeight="1">
      <c r="A8" s="6">
        <v>6</v>
      </c>
      <c r="B8" s="6" t="str">
        <f>"赵文芳"</f>
        <v>赵文芳</v>
      </c>
      <c r="C8" s="6" t="s">
        <v>5</v>
      </c>
      <c r="D8" s="6">
        <v>2001010308</v>
      </c>
      <c r="E8" s="7">
        <v>82.5</v>
      </c>
      <c r="F8" s="8">
        <v>77.9</v>
      </c>
      <c r="G8" s="8">
        <v>79.74000000000001</v>
      </c>
    </row>
    <row r="9" spans="1:7" s="3" customFormat="1" ht="18" customHeight="1">
      <c r="A9" s="6">
        <v>7</v>
      </c>
      <c r="B9" s="6" t="str">
        <f>"周君"</f>
        <v>周君</v>
      </c>
      <c r="C9" s="6" t="s">
        <v>5</v>
      </c>
      <c r="D9" s="6">
        <v>2001010213</v>
      </c>
      <c r="E9" s="7">
        <v>76</v>
      </c>
      <c r="F9" s="8">
        <v>81.9</v>
      </c>
      <c r="G9" s="8">
        <v>79.54</v>
      </c>
    </row>
    <row r="10" spans="1:7" s="3" customFormat="1" ht="18" customHeight="1">
      <c r="A10" s="6">
        <v>8</v>
      </c>
      <c r="B10" s="6" t="str">
        <f>"王伟伟"</f>
        <v>王伟伟</v>
      </c>
      <c r="C10" s="6" t="s">
        <v>5</v>
      </c>
      <c r="D10" s="6">
        <v>2001010505</v>
      </c>
      <c r="E10" s="7">
        <v>80</v>
      </c>
      <c r="F10" s="8">
        <v>78.9</v>
      </c>
      <c r="G10" s="8">
        <v>79.34</v>
      </c>
    </row>
    <row r="11" spans="1:7" s="3" customFormat="1" ht="18" customHeight="1">
      <c r="A11" s="6">
        <v>9</v>
      </c>
      <c r="B11" s="6" t="str">
        <f>"丁晨露"</f>
        <v>丁晨露</v>
      </c>
      <c r="C11" s="6" t="s">
        <v>5</v>
      </c>
      <c r="D11" s="6">
        <v>2001010324</v>
      </c>
      <c r="E11" s="7">
        <v>76.5</v>
      </c>
      <c r="F11" s="8">
        <v>81.1</v>
      </c>
      <c r="G11" s="8">
        <v>79.25999999999999</v>
      </c>
    </row>
    <row r="12" spans="1:7" s="3" customFormat="1" ht="18" customHeight="1">
      <c r="A12" s="6">
        <v>10</v>
      </c>
      <c r="B12" s="6" t="str">
        <f>"程玉龙"</f>
        <v>程玉龙</v>
      </c>
      <c r="C12" s="6" t="s">
        <v>5</v>
      </c>
      <c r="D12" s="6">
        <v>2001010506</v>
      </c>
      <c r="E12" s="7">
        <v>79</v>
      </c>
      <c r="F12" s="8">
        <v>79.30000000000001</v>
      </c>
      <c r="G12" s="8">
        <v>79.18</v>
      </c>
    </row>
    <row r="13" spans="1:7" s="3" customFormat="1" ht="18" customHeight="1">
      <c r="A13" s="6">
        <v>11</v>
      </c>
      <c r="B13" s="6" t="str">
        <f>"丁红"</f>
        <v>丁红</v>
      </c>
      <c r="C13" s="6" t="s">
        <v>5</v>
      </c>
      <c r="D13" s="6">
        <v>2001010108</v>
      </c>
      <c r="E13" s="7">
        <v>78</v>
      </c>
      <c r="F13" s="8">
        <v>79.5</v>
      </c>
      <c r="G13" s="8">
        <v>78.9</v>
      </c>
    </row>
    <row r="14" spans="1:7" s="3" customFormat="1" ht="18" customHeight="1">
      <c r="A14" s="6">
        <v>12</v>
      </c>
      <c r="B14" s="6" t="str">
        <f>"郭曼姝"</f>
        <v>郭曼姝</v>
      </c>
      <c r="C14" s="6" t="s">
        <v>5</v>
      </c>
      <c r="D14" s="6">
        <v>2001010503</v>
      </c>
      <c r="E14" s="7">
        <v>79</v>
      </c>
      <c r="F14" s="8">
        <v>78.80000000000001</v>
      </c>
      <c r="G14" s="8">
        <v>78.88000000000001</v>
      </c>
    </row>
    <row r="15" spans="1:7" s="3" customFormat="1" ht="18" customHeight="1">
      <c r="A15" s="6">
        <v>13</v>
      </c>
      <c r="B15" s="6" t="str">
        <f>"孙莺"</f>
        <v>孙莺</v>
      </c>
      <c r="C15" s="6" t="s">
        <v>5</v>
      </c>
      <c r="D15" s="6">
        <v>2001010529</v>
      </c>
      <c r="E15" s="7">
        <v>79.5</v>
      </c>
      <c r="F15" s="8">
        <v>78.19999999999999</v>
      </c>
      <c r="G15" s="8">
        <v>78.72</v>
      </c>
    </row>
    <row r="16" spans="1:7" s="3" customFormat="1" ht="18" customHeight="1">
      <c r="A16" s="6">
        <v>14</v>
      </c>
      <c r="B16" s="6" t="str">
        <f>"徐倩如"</f>
        <v>徐倩如</v>
      </c>
      <c r="C16" s="6" t="s">
        <v>5</v>
      </c>
      <c r="D16" s="6">
        <v>2001010203</v>
      </c>
      <c r="E16" s="7">
        <v>77.5</v>
      </c>
      <c r="F16" s="8">
        <v>78.80000000000001</v>
      </c>
      <c r="G16" s="8">
        <v>78.28</v>
      </c>
    </row>
    <row r="17" spans="1:7" s="3" customFormat="1" ht="18" customHeight="1">
      <c r="A17" s="6">
        <v>15</v>
      </c>
      <c r="B17" s="6" t="str">
        <f>"黄菲菲"</f>
        <v>黄菲菲</v>
      </c>
      <c r="C17" s="6" t="s">
        <v>5</v>
      </c>
      <c r="D17" s="6">
        <v>2001010528</v>
      </c>
      <c r="E17" s="7">
        <v>74.5</v>
      </c>
      <c r="F17" s="8">
        <v>80.30000000000001</v>
      </c>
      <c r="G17" s="8">
        <v>77.98</v>
      </c>
    </row>
    <row r="18" spans="1:7" s="3" customFormat="1" ht="18" customHeight="1">
      <c r="A18" s="6">
        <v>16</v>
      </c>
      <c r="B18" s="6" t="str">
        <f>"樊腾"</f>
        <v>樊腾</v>
      </c>
      <c r="C18" s="6" t="s">
        <v>5</v>
      </c>
      <c r="D18" s="6">
        <v>2001010228</v>
      </c>
      <c r="E18" s="7">
        <v>83</v>
      </c>
      <c r="F18" s="8">
        <v>74.6</v>
      </c>
      <c r="G18" s="8">
        <v>77.96000000000001</v>
      </c>
    </row>
    <row r="19" spans="1:7" s="3" customFormat="1" ht="18" customHeight="1">
      <c r="A19" s="6">
        <v>17</v>
      </c>
      <c r="B19" s="6" t="str">
        <f>"张乐顺"</f>
        <v>张乐顺</v>
      </c>
      <c r="C19" s="6" t="s">
        <v>5</v>
      </c>
      <c r="D19" s="6">
        <v>2001010112</v>
      </c>
      <c r="E19" s="7">
        <v>69</v>
      </c>
      <c r="F19" s="8">
        <v>83.9</v>
      </c>
      <c r="G19" s="8">
        <v>77.94</v>
      </c>
    </row>
    <row r="20" spans="1:7" s="3" customFormat="1" ht="18" customHeight="1">
      <c r="A20" s="6">
        <v>18</v>
      </c>
      <c r="B20" s="6" t="str">
        <f>"张文庆"</f>
        <v>张文庆</v>
      </c>
      <c r="C20" s="6" t="s">
        <v>5</v>
      </c>
      <c r="D20" s="6">
        <v>2001010408</v>
      </c>
      <c r="E20" s="7">
        <v>75</v>
      </c>
      <c r="F20" s="8">
        <v>78.69999999999999</v>
      </c>
      <c r="G20" s="8">
        <v>77.22</v>
      </c>
    </row>
    <row r="21" spans="1:7" s="3" customFormat="1" ht="18" customHeight="1">
      <c r="A21" s="6">
        <v>19</v>
      </c>
      <c r="B21" s="6" t="str">
        <f>"杨丽"</f>
        <v>杨丽</v>
      </c>
      <c r="C21" s="6" t="s">
        <v>5</v>
      </c>
      <c r="D21" s="6">
        <v>2001010401</v>
      </c>
      <c r="E21" s="7">
        <v>73.5</v>
      </c>
      <c r="F21" s="8">
        <v>79.6</v>
      </c>
      <c r="G21" s="8">
        <v>77.16</v>
      </c>
    </row>
    <row r="22" spans="1:7" s="3" customFormat="1" ht="18" customHeight="1">
      <c r="A22" s="6">
        <v>20</v>
      </c>
      <c r="B22" s="6" t="str">
        <f>"李娟娟"</f>
        <v>李娟娟</v>
      </c>
      <c r="C22" s="6" t="s">
        <v>5</v>
      </c>
      <c r="D22" s="6">
        <v>2001010229</v>
      </c>
      <c r="E22" s="7">
        <v>76.5</v>
      </c>
      <c r="F22" s="8">
        <v>77.6</v>
      </c>
      <c r="G22" s="8">
        <v>77.16</v>
      </c>
    </row>
    <row r="23" spans="1:7" s="3" customFormat="1" ht="18" customHeight="1">
      <c r="A23" s="6">
        <v>21</v>
      </c>
      <c r="B23" s="6" t="str">
        <f>"王梦雨"</f>
        <v>王梦雨</v>
      </c>
      <c r="C23" s="6" t="s">
        <v>6</v>
      </c>
      <c r="D23" s="6">
        <v>2001020607</v>
      </c>
      <c r="E23" s="7">
        <v>76.5</v>
      </c>
      <c r="F23" s="8">
        <v>80.5</v>
      </c>
      <c r="G23" s="8">
        <v>78.9</v>
      </c>
    </row>
    <row r="24" spans="1:7" s="3" customFormat="1" ht="18" customHeight="1">
      <c r="A24" s="6">
        <v>22</v>
      </c>
      <c r="B24" s="6" t="str">
        <f>"张亚萍"</f>
        <v>张亚萍</v>
      </c>
      <c r="C24" s="6" t="s">
        <v>6</v>
      </c>
      <c r="D24" s="6">
        <v>2001020711</v>
      </c>
      <c r="E24" s="7">
        <v>69.5</v>
      </c>
      <c r="F24" s="8">
        <v>82</v>
      </c>
      <c r="G24" s="8">
        <v>77</v>
      </c>
    </row>
    <row r="25" spans="1:7" s="3" customFormat="1" ht="18" customHeight="1">
      <c r="A25" s="6">
        <v>23</v>
      </c>
      <c r="B25" s="6" t="str">
        <f>"王艳"</f>
        <v>王艳</v>
      </c>
      <c r="C25" s="6" t="s">
        <v>6</v>
      </c>
      <c r="D25" s="6">
        <v>2001020708</v>
      </c>
      <c r="E25" s="7">
        <v>79.5</v>
      </c>
      <c r="F25" s="8">
        <v>75</v>
      </c>
      <c r="G25" s="8">
        <v>76.8</v>
      </c>
    </row>
    <row r="26" spans="1:7" s="3" customFormat="1" ht="18" customHeight="1">
      <c r="A26" s="6">
        <v>24</v>
      </c>
      <c r="B26" s="6" t="str">
        <f>"周明娟"</f>
        <v>周明娟</v>
      </c>
      <c r="C26" s="6" t="s">
        <v>6</v>
      </c>
      <c r="D26" s="6">
        <v>2001020701</v>
      </c>
      <c r="E26" s="7">
        <v>77.5</v>
      </c>
      <c r="F26" s="8">
        <v>76</v>
      </c>
      <c r="G26" s="8">
        <v>76.6</v>
      </c>
    </row>
    <row r="27" spans="1:7" s="3" customFormat="1" ht="18" customHeight="1">
      <c r="A27" s="6">
        <v>25</v>
      </c>
      <c r="B27" s="6" t="str">
        <f>"沈伟伟"</f>
        <v>沈伟伟</v>
      </c>
      <c r="C27" s="6" t="s">
        <v>6</v>
      </c>
      <c r="D27" s="6">
        <v>2001020808</v>
      </c>
      <c r="E27" s="7">
        <v>76.5</v>
      </c>
      <c r="F27" s="8">
        <v>75.5</v>
      </c>
      <c r="G27" s="8">
        <v>75.9</v>
      </c>
    </row>
    <row r="28" spans="1:7" s="3" customFormat="1" ht="18" customHeight="1">
      <c r="A28" s="6">
        <v>26</v>
      </c>
      <c r="B28" s="6" t="str">
        <f>"安亮"</f>
        <v>安亮</v>
      </c>
      <c r="C28" s="6" t="s">
        <v>6</v>
      </c>
      <c r="D28" s="6">
        <v>2001020714</v>
      </c>
      <c r="E28" s="7">
        <v>58.5</v>
      </c>
      <c r="F28" s="8">
        <v>87</v>
      </c>
      <c r="G28" s="8">
        <v>75.6</v>
      </c>
    </row>
    <row r="29" spans="1:7" s="3" customFormat="1" ht="18" customHeight="1">
      <c r="A29" s="6">
        <v>27</v>
      </c>
      <c r="B29" s="6" t="str">
        <f>"高苹"</f>
        <v>高苹</v>
      </c>
      <c r="C29" s="6" t="s">
        <v>6</v>
      </c>
      <c r="D29" s="6">
        <v>2001020610</v>
      </c>
      <c r="E29" s="7">
        <v>67.5</v>
      </c>
      <c r="F29" s="8">
        <v>76</v>
      </c>
      <c r="G29" s="8">
        <v>72.6</v>
      </c>
    </row>
    <row r="30" spans="1:7" s="3" customFormat="1" ht="18" customHeight="1">
      <c r="A30" s="6">
        <v>28</v>
      </c>
      <c r="B30" s="6" t="str">
        <f>"王翠"</f>
        <v>王翠</v>
      </c>
      <c r="C30" s="6" t="s">
        <v>6</v>
      </c>
      <c r="D30" s="6">
        <v>2001020622</v>
      </c>
      <c r="E30" s="7">
        <v>84</v>
      </c>
      <c r="F30" s="8">
        <v>65</v>
      </c>
      <c r="G30" s="8">
        <v>72.6</v>
      </c>
    </row>
    <row r="31" spans="1:7" s="3" customFormat="1" ht="18" customHeight="1">
      <c r="A31" s="6">
        <v>29</v>
      </c>
      <c r="B31" s="6" t="str">
        <f>"马晴晴"</f>
        <v>马晴晴</v>
      </c>
      <c r="C31" s="6" t="s">
        <v>6</v>
      </c>
      <c r="D31" s="6">
        <v>2001020602</v>
      </c>
      <c r="E31" s="7">
        <v>67.5</v>
      </c>
      <c r="F31" s="8">
        <v>76</v>
      </c>
      <c r="G31" s="8">
        <v>72.6</v>
      </c>
    </row>
    <row r="32" spans="1:7" s="3" customFormat="1" ht="18" customHeight="1">
      <c r="A32" s="6">
        <v>30</v>
      </c>
      <c r="B32" s="6" t="str">
        <f>"李海侠"</f>
        <v>李海侠</v>
      </c>
      <c r="C32" s="6" t="s">
        <v>6</v>
      </c>
      <c r="D32" s="6">
        <v>2001020721</v>
      </c>
      <c r="E32" s="7">
        <v>73.5</v>
      </c>
      <c r="F32" s="8">
        <v>69.5</v>
      </c>
      <c r="G32" s="8">
        <v>71.1</v>
      </c>
    </row>
    <row r="33" spans="1:7" s="3" customFormat="1" ht="18" customHeight="1">
      <c r="A33" s="6">
        <v>31</v>
      </c>
      <c r="B33" s="6" t="str">
        <f>"徐赛赛"</f>
        <v>徐赛赛</v>
      </c>
      <c r="C33" s="6" t="s">
        <v>6</v>
      </c>
      <c r="D33" s="6">
        <v>2001020816</v>
      </c>
      <c r="E33" s="7">
        <v>72</v>
      </c>
      <c r="F33" s="8">
        <v>69</v>
      </c>
      <c r="G33" s="8">
        <v>70.2</v>
      </c>
    </row>
    <row r="34" spans="1:7" s="3" customFormat="1" ht="18" customHeight="1">
      <c r="A34" s="6">
        <v>32</v>
      </c>
      <c r="B34" s="6" t="str">
        <f>"李素艳"</f>
        <v>李素艳</v>
      </c>
      <c r="C34" s="6" t="s">
        <v>6</v>
      </c>
      <c r="D34" s="6">
        <v>2001021213</v>
      </c>
      <c r="E34" s="7">
        <v>76</v>
      </c>
      <c r="F34" s="8">
        <v>66</v>
      </c>
      <c r="G34" s="8">
        <v>70</v>
      </c>
    </row>
    <row r="35" spans="1:7" s="3" customFormat="1" ht="18" customHeight="1">
      <c r="A35" s="6">
        <v>33</v>
      </c>
      <c r="B35" s="6" t="str">
        <f>"周艳青"</f>
        <v>周艳青</v>
      </c>
      <c r="C35" s="6" t="s">
        <v>6</v>
      </c>
      <c r="D35" s="6">
        <v>2001020704</v>
      </c>
      <c r="E35" s="7">
        <v>79</v>
      </c>
      <c r="F35" s="8">
        <v>63.5</v>
      </c>
      <c r="G35" s="8">
        <v>69.7</v>
      </c>
    </row>
    <row r="36" spans="1:7" s="3" customFormat="1" ht="18" customHeight="1">
      <c r="A36" s="6">
        <v>34</v>
      </c>
      <c r="B36" s="6" t="str">
        <f>"刘雪婷"</f>
        <v>刘雪婷</v>
      </c>
      <c r="C36" s="6" t="s">
        <v>6</v>
      </c>
      <c r="D36" s="6">
        <v>2001020621</v>
      </c>
      <c r="E36" s="7">
        <v>76</v>
      </c>
      <c r="F36" s="8">
        <v>64</v>
      </c>
      <c r="G36" s="8">
        <v>68.8</v>
      </c>
    </row>
    <row r="37" spans="1:7" s="3" customFormat="1" ht="18" customHeight="1">
      <c r="A37" s="6">
        <v>35</v>
      </c>
      <c r="B37" s="6" t="str">
        <f>"李婉情"</f>
        <v>李婉情</v>
      </c>
      <c r="C37" s="6" t="s">
        <v>6</v>
      </c>
      <c r="D37" s="6">
        <v>2001020611</v>
      </c>
      <c r="E37" s="7">
        <v>67.5</v>
      </c>
      <c r="F37" s="8">
        <v>69.5</v>
      </c>
      <c r="G37" s="8">
        <v>68.69999999999999</v>
      </c>
    </row>
    <row r="38" spans="1:7" s="3" customFormat="1" ht="18" customHeight="1">
      <c r="A38" s="6">
        <v>36</v>
      </c>
      <c r="B38" s="6" t="str">
        <f>"杨闪"</f>
        <v>杨闪</v>
      </c>
      <c r="C38" s="6" t="s">
        <v>6</v>
      </c>
      <c r="D38" s="6">
        <v>2001020717</v>
      </c>
      <c r="E38" s="7">
        <v>60.5</v>
      </c>
      <c r="F38" s="8">
        <v>74</v>
      </c>
      <c r="G38" s="8">
        <v>68.6</v>
      </c>
    </row>
    <row r="39" spans="1:7" s="3" customFormat="1" ht="18" customHeight="1">
      <c r="A39" s="6">
        <v>37</v>
      </c>
      <c r="B39" s="6" t="str">
        <f>"罗婵婵"</f>
        <v>罗婵婵</v>
      </c>
      <c r="C39" s="6" t="s">
        <v>6</v>
      </c>
      <c r="D39" s="6">
        <v>2001020809</v>
      </c>
      <c r="E39" s="7">
        <v>76.5</v>
      </c>
      <c r="F39" s="8">
        <v>63</v>
      </c>
      <c r="G39" s="8">
        <v>68.4</v>
      </c>
    </row>
    <row r="40" spans="1:7" s="3" customFormat="1" ht="18" customHeight="1">
      <c r="A40" s="6">
        <v>38</v>
      </c>
      <c r="B40" s="6" t="str">
        <f>"崔朕"</f>
        <v>崔朕</v>
      </c>
      <c r="C40" s="6" t="s">
        <v>6</v>
      </c>
      <c r="D40" s="6">
        <v>2001020623</v>
      </c>
      <c r="E40" s="7">
        <v>61.5</v>
      </c>
      <c r="F40" s="8">
        <v>73</v>
      </c>
      <c r="G40" s="8">
        <v>68.4</v>
      </c>
    </row>
    <row r="41" spans="1:7" s="3" customFormat="1" ht="18" customHeight="1">
      <c r="A41" s="6">
        <v>39</v>
      </c>
      <c r="B41" s="6" t="str">
        <f>"孙婉黎"</f>
        <v>孙婉黎</v>
      </c>
      <c r="C41" s="6" t="s">
        <v>6</v>
      </c>
      <c r="D41" s="6">
        <v>2001020715</v>
      </c>
      <c r="E41" s="7">
        <v>73</v>
      </c>
      <c r="F41" s="8">
        <v>64.5</v>
      </c>
      <c r="G41" s="8">
        <v>67.9</v>
      </c>
    </row>
    <row r="42" spans="1:7" s="3" customFormat="1" ht="18" customHeight="1">
      <c r="A42" s="6">
        <v>40</v>
      </c>
      <c r="B42" s="6" t="str">
        <f>"朱继彦"</f>
        <v>朱继彦</v>
      </c>
      <c r="C42" s="6" t="s">
        <v>6</v>
      </c>
      <c r="D42" s="6">
        <v>2001020624</v>
      </c>
      <c r="E42" s="7">
        <v>65</v>
      </c>
      <c r="F42" s="8">
        <v>69.5</v>
      </c>
      <c r="G42" s="8">
        <v>67.69999999999999</v>
      </c>
    </row>
    <row r="43" spans="1:7" s="3" customFormat="1" ht="18" customHeight="1">
      <c r="A43" s="6">
        <v>41</v>
      </c>
      <c r="B43" s="6" t="str">
        <f>"丁真真"</f>
        <v>丁真真</v>
      </c>
      <c r="C43" s="6" t="s">
        <v>7</v>
      </c>
      <c r="D43" s="6">
        <v>2002011503</v>
      </c>
      <c r="E43" s="7">
        <v>83</v>
      </c>
      <c r="F43" s="8">
        <v>69.1</v>
      </c>
      <c r="G43" s="8">
        <v>74.66</v>
      </c>
    </row>
    <row r="44" spans="1:7" s="3" customFormat="1" ht="18" customHeight="1">
      <c r="A44" s="6">
        <v>42</v>
      </c>
      <c r="B44" s="6" t="str">
        <f>"李曼曼"</f>
        <v>李曼曼</v>
      </c>
      <c r="C44" s="6" t="s">
        <v>7</v>
      </c>
      <c r="D44" s="6">
        <v>2002010919</v>
      </c>
      <c r="E44" s="7">
        <v>73.5</v>
      </c>
      <c r="F44" s="8">
        <v>73.69999999999999</v>
      </c>
      <c r="G44" s="8">
        <v>73.61999999999999</v>
      </c>
    </row>
    <row r="45" spans="1:7" s="3" customFormat="1" ht="18" customHeight="1">
      <c r="A45" s="6">
        <v>43</v>
      </c>
      <c r="B45" s="6" t="str">
        <f>"孙缘玲"</f>
        <v>孙缘玲</v>
      </c>
      <c r="C45" s="6" t="s">
        <v>7</v>
      </c>
      <c r="D45" s="6">
        <v>2002011511</v>
      </c>
      <c r="E45" s="7">
        <v>80</v>
      </c>
      <c r="F45" s="8">
        <v>68.19999999999999</v>
      </c>
      <c r="G45" s="8">
        <v>72.91999999999999</v>
      </c>
    </row>
    <row r="46" spans="1:7" s="3" customFormat="1" ht="18" customHeight="1">
      <c r="A46" s="6">
        <v>44</v>
      </c>
      <c r="B46" s="6" t="str">
        <f>"张艳"</f>
        <v>张艳</v>
      </c>
      <c r="C46" s="6" t="s">
        <v>7</v>
      </c>
      <c r="D46" s="6">
        <v>2002011515</v>
      </c>
      <c r="E46" s="7">
        <v>80</v>
      </c>
      <c r="F46" s="8">
        <v>67.4</v>
      </c>
      <c r="G46" s="8">
        <v>72.44</v>
      </c>
    </row>
    <row r="47" spans="1:7" s="3" customFormat="1" ht="18" customHeight="1">
      <c r="A47" s="6">
        <v>45</v>
      </c>
      <c r="B47" s="6" t="str">
        <f>"宋雪"</f>
        <v>宋雪</v>
      </c>
      <c r="C47" s="6" t="s">
        <v>7</v>
      </c>
      <c r="D47" s="6">
        <v>2002010921</v>
      </c>
      <c r="E47" s="7">
        <v>87.5</v>
      </c>
      <c r="F47" s="8">
        <v>62.19999999999999</v>
      </c>
      <c r="G47" s="8">
        <v>72.32</v>
      </c>
    </row>
    <row r="48" spans="1:7" s="3" customFormat="1" ht="18" customHeight="1">
      <c r="A48" s="6">
        <v>46</v>
      </c>
      <c r="B48" s="6" t="str">
        <f>"许晴"</f>
        <v>许晴</v>
      </c>
      <c r="C48" s="6" t="s">
        <v>7</v>
      </c>
      <c r="D48" s="6">
        <v>2002010915</v>
      </c>
      <c r="E48" s="7">
        <v>78</v>
      </c>
      <c r="F48" s="8">
        <v>68.19999999999999</v>
      </c>
      <c r="G48" s="8">
        <v>72.12</v>
      </c>
    </row>
    <row r="49" spans="1:7" s="3" customFormat="1" ht="18" customHeight="1">
      <c r="A49" s="6">
        <v>47</v>
      </c>
      <c r="B49" s="6" t="str">
        <f>"王贝贝"</f>
        <v>王贝贝</v>
      </c>
      <c r="C49" s="6" t="s">
        <v>7</v>
      </c>
      <c r="D49" s="6">
        <v>2002010926</v>
      </c>
      <c r="E49" s="7">
        <v>75.5</v>
      </c>
      <c r="F49" s="8">
        <v>69.30000000000001</v>
      </c>
      <c r="G49" s="8">
        <v>71.78</v>
      </c>
    </row>
    <row r="50" spans="1:7" s="3" customFormat="1" ht="18" customHeight="1">
      <c r="A50" s="6">
        <v>48</v>
      </c>
      <c r="B50" s="6" t="str">
        <f>"宋长侠"</f>
        <v>宋长侠</v>
      </c>
      <c r="C50" s="6" t="s">
        <v>7</v>
      </c>
      <c r="D50" s="6">
        <v>2002011518</v>
      </c>
      <c r="E50" s="7">
        <v>75</v>
      </c>
      <c r="F50" s="8">
        <v>68.80000000000001</v>
      </c>
      <c r="G50" s="8">
        <v>71.28</v>
      </c>
    </row>
    <row r="51" spans="1:7" s="3" customFormat="1" ht="18" customHeight="1">
      <c r="A51" s="6">
        <v>49</v>
      </c>
      <c r="B51" s="6" t="str">
        <f>"王宇"</f>
        <v>王宇</v>
      </c>
      <c r="C51" s="6" t="s">
        <v>7</v>
      </c>
      <c r="D51" s="6">
        <v>2002010906</v>
      </c>
      <c r="E51" s="7">
        <v>79.5</v>
      </c>
      <c r="F51" s="8">
        <v>62.599999999999994</v>
      </c>
      <c r="G51" s="8">
        <v>69.36</v>
      </c>
    </row>
    <row r="52" spans="1:7" s="3" customFormat="1" ht="18" customHeight="1">
      <c r="A52" s="6">
        <v>50</v>
      </c>
      <c r="B52" s="6" t="str">
        <f>"宋雨婷"</f>
        <v>宋雨婷</v>
      </c>
      <c r="C52" s="6" t="s">
        <v>7</v>
      </c>
      <c r="D52" s="6">
        <v>2002011502</v>
      </c>
      <c r="E52" s="7">
        <v>76.5</v>
      </c>
      <c r="F52" s="8">
        <v>63.69999999999999</v>
      </c>
      <c r="G52" s="8">
        <v>68.82</v>
      </c>
    </row>
    <row r="53" spans="1:7" s="3" customFormat="1" ht="18" customHeight="1">
      <c r="A53" s="6">
        <v>51</v>
      </c>
      <c r="B53" s="6" t="str">
        <f>"胡翠丽"</f>
        <v>胡翠丽</v>
      </c>
      <c r="C53" s="6" t="s">
        <v>7</v>
      </c>
      <c r="D53" s="6">
        <v>2002010925</v>
      </c>
      <c r="E53" s="7">
        <v>71</v>
      </c>
      <c r="F53" s="8">
        <v>66.9</v>
      </c>
      <c r="G53" s="8">
        <v>68.54</v>
      </c>
    </row>
    <row r="54" spans="1:7" s="3" customFormat="1" ht="18" customHeight="1">
      <c r="A54" s="6">
        <v>52</v>
      </c>
      <c r="B54" s="6" t="str">
        <f>"王小利"</f>
        <v>王小利</v>
      </c>
      <c r="C54" s="6" t="s">
        <v>7</v>
      </c>
      <c r="D54" s="6">
        <v>2002010901</v>
      </c>
      <c r="E54" s="7">
        <v>70</v>
      </c>
      <c r="F54" s="8">
        <v>66.4</v>
      </c>
      <c r="G54" s="8">
        <v>67.84</v>
      </c>
    </row>
    <row r="55" spans="1:7" s="3" customFormat="1" ht="18" customHeight="1">
      <c r="A55" s="6">
        <v>53</v>
      </c>
      <c r="B55" s="6" t="str">
        <f>"汪美玲"</f>
        <v>汪美玲</v>
      </c>
      <c r="C55" s="6" t="s">
        <v>7</v>
      </c>
      <c r="D55" s="6">
        <v>2002011517</v>
      </c>
      <c r="E55" s="7">
        <v>75</v>
      </c>
      <c r="F55" s="8">
        <v>62.099999999999994</v>
      </c>
      <c r="G55" s="8">
        <v>67.25999999999999</v>
      </c>
    </row>
    <row r="56" spans="1:7" s="3" customFormat="1" ht="18" customHeight="1">
      <c r="A56" s="6">
        <v>54</v>
      </c>
      <c r="B56" s="6" t="str">
        <f>"周薇"</f>
        <v>周薇</v>
      </c>
      <c r="C56" s="6" t="s">
        <v>7</v>
      </c>
      <c r="D56" s="6">
        <v>2002011507</v>
      </c>
      <c r="E56" s="7">
        <v>70</v>
      </c>
      <c r="F56" s="8">
        <v>64.6</v>
      </c>
      <c r="G56" s="8">
        <v>66.75999999999999</v>
      </c>
    </row>
    <row r="57" spans="1:7" s="3" customFormat="1" ht="18" customHeight="1">
      <c r="A57" s="6">
        <v>55</v>
      </c>
      <c r="B57" s="6" t="str">
        <f>"李红燕"</f>
        <v>李红燕</v>
      </c>
      <c r="C57" s="6" t="s">
        <v>7</v>
      </c>
      <c r="D57" s="6">
        <v>2002010912</v>
      </c>
      <c r="E57" s="7">
        <v>70</v>
      </c>
      <c r="F57" s="8">
        <v>63.599999999999994</v>
      </c>
      <c r="G57" s="8">
        <v>66.16</v>
      </c>
    </row>
    <row r="58" spans="1:7" s="3" customFormat="1" ht="18" customHeight="1">
      <c r="A58" s="6">
        <v>56</v>
      </c>
      <c r="B58" s="6" t="str">
        <f>"马家旺"</f>
        <v>马家旺</v>
      </c>
      <c r="C58" s="6" t="s">
        <v>7</v>
      </c>
      <c r="D58" s="6">
        <v>2002010910</v>
      </c>
      <c r="E58" s="7">
        <v>67.5</v>
      </c>
      <c r="F58" s="8">
        <v>64.9</v>
      </c>
      <c r="G58" s="8">
        <v>65.94</v>
      </c>
    </row>
    <row r="59" spans="1:7" s="3" customFormat="1" ht="18" customHeight="1">
      <c r="A59" s="6">
        <v>57</v>
      </c>
      <c r="B59" s="6" t="str">
        <f>"孔令齐"</f>
        <v>孔令齐</v>
      </c>
      <c r="C59" s="6" t="s">
        <v>7</v>
      </c>
      <c r="D59" s="6">
        <v>2002010908</v>
      </c>
      <c r="E59" s="7">
        <v>61.5</v>
      </c>
      <c r="F59" s="8">
        <v>67.80000000000001</v>
      </c>
      <c r="G59" s="8">
        <v>65.28</v>
      </c>
    </row>
    <row r="60" spans="1:7" s="3" customFormat="1" ht="18" customHeight="1">
      <c r="A60" s="6">
        <v>58</v>
      </c>
      <c r="B60" s="6" t="str">
        <f>"包号峰"</f>
        <v>包号峰</v>
      </c>
      <c r="C60" s="6" t="s">
        <v>8</v>
      </c>
      <c r="D60" s="6">
        <v>2002021022</v>
      </c>
      <c r="E60" s="7">
        <v>62.5</v>
      </c>
      <c r="F60" s="8">
        <v>85.5</v>
      </c>
      <c r="G60" s="8">
        <v>76.3</v>
      </c>
    </row>
    <row r="61" spans="1:7" s="3" customFormat="1" ht="18" customHeight="1">
      <c r="A61" s="6">
        <v>59</v>
      </c>
      <c r="B61" s="6" t="str">
        <f>"蒋青青"</f>
        <v>蒋青青</v>
      </c>
      <c r="C61" s="6" t="s">
        <v>8</v>
      </c>
      <c r="D61" s="6">
        <v>2002021604</v>
      </c>
      <c r="E61" s="7">
        <v>72</v>
      </c>
      <c r="F61" s="8">
        <v>78</v>
      </c>
      <c r="G61" s="8">
        <v>75.6</v>
      </c>
    </row>
    <row r="62" spans="1:7" s="3" customFormat="1" ht="18" customHeight="1">
      <c r="A62" s="6">
        <v>60</v>
      </c>
      <c r="B62" s="6" t="str">
        <f>"常素美"</f>
        <v>常素美</v>
      </c>
      <c r="C62" s="6" t="s">
        <v>8</v>
      </c>
      <c r="D62" s="6">
        <v>2002021014</v>
      </c>
      <c r="E62" s="7">
        <v>64.5</v>
      </c>
      <c r="F62" s="8">
        <v>81</v>
      </c>
      <c r="G62" s="8">
        <v>74.4</v>
      </c>
    </row>
    <row r="63" spans="1:7" s="3" customFormat="1" ht="18" customHeight="1">
      <c r="A63" s="6">
        <v>61</v>
      </c>
      <c r="B63" s="6" t="str">
        <f>"李娜"</f>
        <v>李娜</v>
      </c>
      <c r="C63" s="6" t="s">
        <v>8</v>
      </c>
      <c r="D63" s="6">
        <v>2002021011</v>
      </c>
      <c r="E63" s="7">
        <v>69.5</v>
      </c>
      <c r="F63" s="8">
        <v>77.5</v>
      </c>
      <c r="G63" s="8">
        <v>74.3</v>
      </c>
    </row>
    <row r="64" spans="1:7" s="3" customFormat="1" ht="18" customHeight="1">
      <c r="A64" s="6">
        <v>62</v>
      </c>
      <c r="B64" s="6" t="str">
        <f>"王晓兵"</f>
        <v>王晓兵</v>
      </c>
      <c r="C64" s="6" t="s">
        <v>8</v>
      </c>
      <c r="D64" s="6">
        <v>2002021024</v>
      </c>
      <c r="E64" s="7">
        <v>68</v>
      </c>
      <c r="F64" s="8">
        <v>78</v>
      </c>
      <c r="G64" s="8">
        <v>74</v>
      </c>
    </row>
    <row r="65" spans="1:7" s="3" customFormat="1" ht="18" customHeight="1">
      <c r="A65" s="6">
        <v>63</v>
      </c>
      <c r="B65" s="6" t="str">
        <f>"史林"</f>
        <v>史林</v>
      </c>
      <c r="C65" s="6" t="s">
        <v>8</v>
      </c>
      <c r="D65" s="6">
        <v>2002021001</v>
      </c>
      <c r="E65" s="7">
        <v>80</v>
      </c>
      <c r="F65" s="8">
        <v>69.5</v>
      </c>
      <c r="G65" s="8">
        <v>73.69999999999999</v>
      </c>
    </row>
    <row r="66" spans="1:7" s="3" customFormat="1" ht="18" customHeight="1">
      <c r="A66" s="6">
        <v>64</v>
      </c>
      <c r="B66" s="6" t="str">
        <f>"刘亚南"</f>
        <v>刘亚南</v>
      </c>
      <c r="C66" s="6" t="s">
        <v>8</v>
      </c>
      <c r="D66" s="6">
        <v>2002021013</v>
      </c>
      <c r="E66" s="7">
        <v>58</v>
      </c>
      <c r="F66" s="8">
        <v>82</v>
      </c>
      <c r="G66" s="8">
        <v>72.4</v>
      </c>
    </row>
    <row r="67" spans="1:7" s="3" customFormat="1" ht="18" customHeight="1">
      <c r="A67" s="6">
        <v>65</v>
      </c>
      <c r="B67" s="6" t="str">
        <f>"刘晴晴"</f>
        <v>刘晴晴</v>
      </c>
      <c r="C67" s="6" t="s">
        <v>8</v>
      </c>
      <c r="D67" s="6">
        <v>2002021017</v>
      </c>
      <c r="E67" s="7">
        <v>75</v>
      </c>
      <c r="F67" s="8">
        <v>70.5</v>
      </c>
      <c r="G67" s="8">
        <v>72.3</v>
      </c>
    </row>
    <row r="68" spans="1:7" s="3" customFormat="1" ht="18" customHeight="1">
      <c r="A68" s="6">
        <v>66</v>
      </c>
      <c r="B68" s="6" t="str">
        <f>"石慧"</f>
        <v>石慧</v>
      </c>
      <c r="C68" s="6" t="s">
        <v>8</v>
      </c>
      <c r="D68" s="6">
        <v>2002021027</v>
      </c>
      <c r="E68" s="7">
        <v>65.5</v>
      </c>
      <c r="F68" s="8">
        <v>76.5</v>
      </c>
      <c r="G68" s="8">
        <v>72.1</v>
      </c>
    </row>
    <row r="69" spans="1:7" s="3" customFormat="1" ht="18" customHeight="1">
      <c r="A69" s="6">
        <v>67</v>
      </c>
      <c r="B69" s="6" t="str">
        <f>"丁延峰"</f>
        <v>丁延峰</v>
      </c>
      <c r="C69" s="6" t="s">
        <v>8</v>
      </c>
      <c r="D69" s="6">
        <v>2002021025</v>
      </c>
      <c r="E69" s="7">
        <v>63.5</v>
      </c>
      <c r="F69" s="8">
        <v>76.5</v>
      </c>
      <c r="G69" s="8">
        <v>71.3</v>
      </c>
    </row>
    <row r="70" spans="1:7" s="3" customFormat="1" ht="18" customHeight="1">
      <c r="A70" s="6">
        <v>68</v>
      </c>
      <c r="B70" s="6" t="str">
        <f>"杨勇"</f>
        <v>杨勇</v>
      </c>
      <c r="C70" s="6" t="s">
        <v>8</v>
      </c>
      <c r="D70" s="6">
        <v>2002021023</v>
      </c>
      <c r="E70" s="7">
        <v>61</v>
      </c>
      <c r="F70" s="8">
        <v>78</v>
      </c>
      <c r="G70" s="8">
        <v>71.2</v>
      </c>
    </row>
    <row r="71" spans="1:7" s="3" customFormat="1" ht="18" customHeight="1">
      <c r="A71" s="6">
        <v>69</v>
      </c>
      <c r="B71" s="6" t="str">
        <f>"闫杰"</f>
        <v>闫杰</v>
      </c>
      <c r="C71" s="6" t="s">
        <v>8</v>
      </c>
      <c r="D71" s="6">
        <v>2002021002</v>
      </c>
      <c r="E71" s="7">
        <v>58</v>
      </c>
      <c r="F71" s="8">
        <v>80</v>
      </c>
      <c r="G71" s="8">
        <v>71.2</v>
      </c>
    </row>
    <row r="72" spans="1:7" s="3" customFormat="1" ht="18" customHeight="1">
      <c r="A72" s="6">
        <v>70</v>
      </c>
      <c r="B72" s="6" t="str">
        <f>"冯雪平"</f>
        <v>冯雪平</v>
      </c>
      <c r="C72" s="6" t="s">
        <v>8</v>
      </c>
      <c r="D72" s="6">
        <v>2002021019</v>
      </c>
      <c r="E72" s="7">
        <v>55</v>
      </c>
      <c r="F72" s="8">
        <v>75.5</v>
      </c>
      <c r="G72" s="8">
        <v>67.3</v>
      </c>
    </row>
    <row r="73" spans="1:7" s="3" customFormat="1" ht="18" customHeight="1">
      <c r="A73" s="6">
        <v>71</v>
      </c>
      <c r="B73" s="6" t="str">
        <f>"佘莹洁"</f>
        <v>佘莹洁</v>
      </c>
      <c r="C73" s="6" t="s">
        <v>8</v>
      </c>
      <c r="D73" s="6">
        <v>2002021601</v>
      </c>
      <c r="E73" s="7">
        <v>56.5</v>
      </c>
      <c r="F73" s="8">
        <v>72</v>
      </c>
      <c r="G73" s="8">
        <v>65.8</v>
      </c>
    </row>
    <row r="74" spans="1:7" s="3" customFormat="1" ht="18" customHeight="1">
      <c r="A74" s="6">
        <v>72</v>
      </c>
      <c r="B74" s="6" t="str">
        <f>"朱小镜"</f>
        <v>朱小镜</v>
      </c>
      <c r="C74" s="6" t="s">
        <v>8</v>
      </c>
      <c r="D74" s="6">
        <v>2002021008</v>
      </c>
      <c r="E74" s="7">
        <v>64</v>
      </c>
      <c r="F74" s="8">
        <v>66.5</v>
      </c>
      <c r="G74" s="8">
        <v>65.5</v>
      </c>
    </row>
    <row r="75" spans="1:7" s="3" customFormat="1" ht="18" customHeight="1">
      <c r="A75" s="6">
        <v>73</v>
      </c>
      <c r="B75" s="6" t="str">
        <f>"王影"</f>
        <v>王影</v>
      </c>
      <c r="C75" s="6" t="s">
        <v>9</v>
      </c>
      <c r="D75" s="6">
        <v>2002031725</v>
      </c>
      <c r="E75" s="7">
        <v>78</v>
      </c>
      <c r="F75" s="8">
        <v>96</v>
      </c>
      <c r="G75" s="8">
        <v>88.8</v>
      </c>
    </row>
    <row r="76" spans="1:7" s="3" customFormat="1" ht="18" customHeight="1">
      <c r="A76" s="6">
        <v>74</v>
      </c>
      <c r="B76" s="6" t="str">
        <f>"李婷婷"</f>
        <v>李婷婷</v>
      </c>
      <c r="C76" s="6" t="s">
        <v>9</v>
      </c>
      <c r="D76" s="6">
        <v>2002031107</v>
      </c>
      <c r="E76" s="7">
        <v>76.5</v>
      </c>
      <c r="F76" s="8">
        <v>96.5</v>
      </c>
      <c r="G76" s="8">
        <v>88.5</v>
      </c>
    </row>
    <row r="77" spans="1:7" s="3" customFormat="1" ht="18" customHeight="1">
      <c r="A77" s="6">
        <v>75</v>
      </c>
      <c r="B77" s="6" t="str">
        <f>"李莹"</f>
        <v>李莹</v>
      </c>
      <c r="C77" s="6" t="s">
        <v>9</v>
      </c>
      <c r="D77" s="6">
        <v>2002031110</v>
      </c>
      <c r="E77" s="7">
        <v>70.5</v>
      </c>
      <c r="F77" s="8">
        <v>96.80000000000001</v>
      </c>
      <c r="G77" s="8">
        <v>86.28</v>
      </c>
    </row>
    <row r="78" spans="1:7" s="3" customFormat="1" ht="18" customHeight="1">
      <c r="A78" s="6">
        <v>76</v>
      </c>
      <c r="B78" s="6" t="str">
        <f>"王传芳"</f>
        <v>王传芳</v>
      </c>
      <c r="C78" s="6" t="s">
        <v>9</v>
      </c>
      <c r="D78" s="6">
        <v>2002031126</v>
      </c>
      <c r="E78" s="7">
        <v>78.5</v>
      </c>
      <c r="F78" s="8">
        <v>91.30000000000001</v>
      </c>
      <c r="G78" s="8">
        <v>86.18</v>
      </c>
    </row>
    <row r="79" spans="1:7" s="3" customFormat="1" ht="18" customHeight="1">
      <c r="A79" s="6">
        <v>77</v>
      </c>
      <c r="B79" s="6" t="str">
        <f>"曾慧慧"</f>
        <v>曾慧慧</v>
      </c>
      <c r="C79" s="6" t="s">
        <v>9</v>
      </c>
      <c r="D79" s="6">
        <v>2002031711</v>
      </c>
      <c r="E79" s="7">
        <v>68</v>
      </c>
      <c r="F79" s="8">
        <v>98</v>
      </c>
      <c r="G79" s="8">
        <v>86</v>
      </c>
    </row>
    <row r="80" spans="1:7" s="3" customFormat="1" ht="18" customHeight="1">
      <c r="A80" s="6">
        <v>78</v>
      </c>
      <c r="B80" s="6" t="str">
        <f>"郭玲"</f>
        <v>郭玲</v>
      </c>
      <c r="C80" s="6" t="s">
        <v>9</v>
      </c>
      <c r="D80" s="6">
        <v>2002031103</v>
      </c>
      <c r="E80" s="7">
        <v>75</v>
      </c>
      <c r="F80" s="8">
        <v>93.1</v>
      </c>
      <c r="G80" s="8">
        <v>85.85999999999999</v>
      </c>
    </row>
    <row r="81" spans="1:7" s="3" customFormat="1" ht="18" customHeight="1">
      <c r="A81" s="6">
        <v>79</v>
      </c>
      <c r="B81" s="6" t="str">
        <f>"吴翠鸿"</f>
        <v>吴翠鸿</v>
      </c>
      <c r="C81" s="6" t="s">
        <v>9</v>
      </c>
      <c r="D81" s="6">
        <v>2002031122</v>
      </c>
      <c r="E81" s="7">
        <v>78</v>
      </c>
      <c r="F81" s="8">
        <v>90.80000000000001</v>
      </c>
      <c r="G81" s="8">
        <v>85.68</v>
      </c>
    </row>
    <row r="82" spans="1:7" s="3" customFormat="1" ht="18" customHeight="1">
      <c r="A82" s="6">
        <v>80</v>
      </c>
      <c r="B82" s="6" t="str">
        <f>"秦翔宇"</f>
        <v>秦翔宇</v>
      </c>
      <c r="C82" s="6" t="s">
        <v>9</v>
      </c>
      <c r="D82" s="6">
        <v>2002031704</v>
      </c>
      <c r="E82" s="7">
        <v>79</v>
      </c>
      <c r="F82" s="8">
        <v>90</v>
      </c>
      <c r="G82" s="8">
        <v>85.6</v>
      </c>
    </row>
    <row r="83" spans="1:7" s="3" customFormat="1" ht="18" customHeight="1">
      <c r="A83" s="6">
        <v>81</v>
      </c>
      <c r="B83" s="6" t="str">
        <f>"王亚利"</f>
        <v>王亚利</v>
      </c>
      <c r="C83" s="6" t="s">
        <v>9</v>
      </c>
      <c r="D83" s="6">
        <v>2002031709</v>
      </c>
      <c r="E83" s="7">
        <v>73.5</v>
      </c>
      <c r="F83" s="8">
        <v>93.5</v>
      </c>
      <c r="G83" s="8">
        <v>85.5</v>
      </c>
    </row>
    <row r="84" spans="1:7" s="3" customFormat="1" ht="18" customHeight="1">
      <c r="A84" s="6">
        <v>82</v>
      </c>
      <c r="B84" s="6" t="str">
        <f>"马小影"</f>
        <v>马小影</v>
      </c>
      <c r="C84" s="6" t="s">
        <v>9</v>
      </c>
      <c r="D84" s="6">
        <v>2002031106</v>
      </c>
      <c r="E84" s="7">
        <v>78</v>
      </c>
      <c r="F84" s="8">
        <v>90</v>
      </c>
      <c r="G84" s="8">
        <v>85.2</v>
      </c>
    </row>
    <row r="85" spans="1:7" s="3" customFormat="1" ht="18" customHeight="1">
      <c r="A85" s="6">
        <v>83</v>
      </c>
      <c r="B85" s="6" t="str">
        <f>"王靖"</f>
        <v>王靖</v>
      </c>
      <c r="C85" s="6" t="s">
        <v>9</v>
      </c>
      <c r="D85" s="6">
        <v>2002031102</v>
      </c>
      <c r="E85" s="7">
        <v>73.5</v>
      </c>
      <c r="F85" s="8">
        <v>92.80000000000001</v>
      </c>
      <c r="G85" s="8">
        <v>85.08000000000001</v>
      </c>
    </row>
    <row r="86" spans="1:7" s="3" customFormat="1" ht="18" customHeight="1">
      <c r="A86" s="6">
        <v>84</v>
      </c>
      <c r="B86" s="6" t="str">
        <f>"王侠"</f>
        <v>王侠</v>
      </c>
      <c r="C86" s="6" t="s">
        <v>10</v>
      </c>
      <c r="D86" s="6">
        <v>2002041403</v>
      </c>
      <c r="E86" s="7">
        <v>78.5</v>
      </c>
      <c r="F86" s="8">
        <v>83.30000000000001</v>
      </c>
      <c r="G86" s="8">
        <v>81.38000000000001</v>
      </c>
    </row>
    <row r="87" spans="1:7" s="3" customFormat="1" ht="18" customHeight="1">
      <c r="A87" s="6">
        <v>85</v>
      </c>
      <c r="B87" s="6" t="str">
        <f>"陈红建"</f>
        <v>陈红建</v>
      </c>
      <c r="C87" s="6" t="s">
        <v>10</v>
      </c>
      <c r="D87" s="6">
        <v>2002041405</v>
      </c>
      <c r="E87" s="7">
        <v>70.5</v>
      </c>
      <c r="F87" s="8">
        <v>80.75</v>
      </c>
      <c r="G87" s="8">
        <v>76.65</v>
      </c>
    </row>
    <row r="88" spans="1:7" s="3" customFormat="1" ht="18" customHeight="1">
      <c r="A88" s="6">
        <v>86</v>
      </c>
      <c r="B88" s="6" t="str">
        <f>"孙莉"</f>
        <v>孙莉</v>
      </c>
      <c r="C88" s="6" t="s">
        <v>10</v>
      </c>
      <c r="D88" s="6">
        <v>2002041402</v>
      </c>
      <c r="E88" s="7">
        <v>67.5</v>
      </c>
      <c r="F88" s="8">
        <v>82.30000000000001</v>
      </c>
      <c r="G88" s="8">
        <v>76.38</v>
      </c>
    </row>
    <row r="89" spans="1:7" s="3" customFormat="1" ht="18" customHeight="1">
      <c r="A89" s="6">
        <v>87</v>
      </c>
      <c r="B89" s="6" t="str">
        <f>"席得军"</f>
        <v>席得军</v>
      </c>
      <c r="C89" s="6" t="s">
        <v>11</v>
      </c>
      <c r="D89" s="6">
        <v>2002051502</v>
      </c>
      <c r="E89" s="7">
        <v>71.5</v>
      </c>
      <c r="F89" s="8">
        <v>74.25</v>
      </c>
      <c r="G89" s="8">
        <v>73.15</v>
      </c>
    </row>
    <row r="90" spans="1:7" s="3" customFormat="1" ht="18" customHeight="1">
      <c r="A90" s="6">
        <v>88</v>
      </c>
      <c r="B90" s="6" t="str">
        <f>"金男男"</f>
        <v>金男男</v>
      </c>
      <c r="C90" s="6" t="s">
        <v>11</v>
      </c>
      <c r="D90" s="6">
        <v>2002051503</v>
      </c>
      <c r="E90" s="7">
        <v>72.5</v>
      </c>
      <c r="F90" s="8">
        <v>70.5</v>
      </c>
      <c r="G90" s="8">
        <v>71.3</v>
      </c>
    </row>
    <row r="91" spans="1:7" s="3" customFormat="1" ht="18" customHeight="1">
      <c r="A91" s="6">
        <v>89</v>
      </c>
      <c r="B91" s="6" t="str">
        <f>"王玲"</f>
        <v>王玲</v>
      </c>
      <c r="C91" s="6" t="s">
        <v>11</v>
      </c>
      <c r="D91" s="6">
        <v>2002051501</v>
      </c>
      <c r="E91" s="7">
        <v>57</v>
      </c>
      <c r="F91" s="8">
        <v>71.5</v>
      </c>
      <c r="G91" s="8">
        <v>65.7</v>
      </c>
    </row>
    <row r="92" spans="1:7" s="3" customFormat="1" ht="18" customHeight="1">
      <c r="A92" s="6">
        <v>90</v>
      </c>
      <c r="B92" s="6" t="str">
        <f>"丁肖"</f>
        <v>丁肖</v>
      </c>
      <c r="C92" s="6" t="s">
        <v>12</v>
      </c>
      <c r="D92" s="6">
        <v>2002061801</v>
      </c>
      <c r="E92" s="7">
        <v>71</v>
      </c>
      <c r="F92" s="8">
        <v>88.25</v>
      </c>
      <c r="G92" s="8">
        <v>81.35</v>
      </c>
    </row>
    <row r="93" spans="1:7" s="3" customFormat="1" ht="18" customHeight="1">
      <c r="A93" s="6">
        <v>91</v>
      </c>
      <c r="B93" s="6" t="str">
        <f>"郑紫晴"</f>
        <v>郑紫晴</v>
      </c>
      <c r="C93" s="6" t="s">
        <v>12</v>
      </c>
      <c r="D93" s="6">
        <v>2002061803</v>
      </c>
      <c r="E93" s="7">
        <v>72</v>
      </c>
      <c r="F93" s="8">
        <v>86.75</v>
      </c>
      <c r="G93" s="8">
        <v>80.85</v>
      </c>
    </row>
    <row r="94" spans="1:7" s="3" customFormat="1" ht="18" customHeight="1">
      <c r="A94" s="6">
        <v>92</v>
      </c>
      <c r="B94" s="6" t="str">
        <f>"王冬霜"</f>
        <v>王冬霜</v>
      </c>
      <c r="C94" s="6" t="s">
        <v>12</v>
      </c>
      <c r="D94" s="6">
        <v>2002061805</v>
      </c>
      <c r="E94" s="7">
        <v>69</v>
      </c>
      <c r="F94" s="8">
        <v>81.25</v>
      </c>
      <c r="G94" s="8">
        <v>76.35</v>
      </c>
    </row>
    <row r="95" spans="1:7" s="3" customFormat="1" ht="18" customHeight="1">
      <c r="A95" s="6">
        <v>93</v>
      </c>
      <c r="B95" s="6" t="str">
        <f>"刘兴涛"</f>
        <v>刘兴涛</v>
      </c>
      <c r="C95" s="6" t="s">
        <v>13</v>
      </c>
      <c r="D95" s="6">
        <v>2002071603</v>
      </c>
      <c r="E95" s="7">
        <v>76.5</v>
      </c>
      <c r="F95" s="8">
        <v>81.5</v>
      </c>
      <c r="G95" s="8">
        <v>79.5</v>
      </c>
    </row>
    <row r="96" spans="1:7" s="3" customFormat="1" ht="18" customHeight="1">
      <c r="A96" s="6">
        <v>94</v>
      </c>
      <c r="B96" s="6" t="str">
        <f>"吴学华"</f>
        <v>吴学华</v>
      </c>
      <c r="C96" s="6" t="s">
        <v>13</v>
      </c>
      <c r="D96" s="6">
        <v>2002071601</v>
      </c>
      <c r="E96" s="7">
        <v>54.5</v>
      </c>
      <c r="F96" s="8">
        <v>79.5</v>
      </c>
      <c r="G96" s="8">
        <v>69.5</v>
      </c>
    </row>
    <row r="97" spans="1:7" s="3" customFormat="1" ht="18" customHeight="1">
      <c r="A97" s="6">
        <v>95</v>
      </c>
      <c r="B97" s="6" t="str">
        <f>"支霞"</f>
        <v>支霞</v>
      </c>
      <c r="C97" s="6" t="s">
        <v>13</v>
      </c>
      <c r="D97" s="6">
        <v>2002071602</v>
      </c>
      <c r="E97" s="7">
        <v>43</v>
      </c>
      <c r="F97" s="8">
        <v>71.5</v>
      </c>
      <c r="G97" s="8">
        <v>60.099999999999994</v>
      </c>
    </row>
    <row r="98" spans="1:7" s="3" customFormat="1" ht="18" customHeight="1">
      <c r="A98" s="6">
        <v>96</v>
      </c>
      <c r="B98" s="6" t="str">
        <f>"王倩"</f>
        <v>王倩</v>
      </c>
      <c r="C98" s="6" t="s">
        <v>14</v>
      </c>
      <c r="D98" s="6">
        <v>2002081605</v>
      </c>
      <c r="E98" s="7">
        <v>75.5</v>
      </c>
      <c r="F98" s="8">
        <v>78</v>
      </c>
      <c r="G98" s="8">
        <v>77</v>
      </c>
    </row>
    <row r="99" spans="1:7" s="3" customFormat="1" ht="18" customHeight="1">
      <c r="A99" s="6">
        <v>97</v>
      </c>
      <c r="B99" s="6" t="str">
        <f>"邢能"</f>
        <v>邢能</v>
      </c>
      <c r="C99" s="6" t="s">
        <v>14</v>
      </c>
      <c r="D99" s="6">
        <v>2002081609</v>
      </c>
      <c r="E99" s="7">
        <v>54.5</v>
      </c>
      <c r="F99" s="8">
        <v>80</v>
      </c>
      <c r="G99" s="8">
        <v>69.8</v>
      </c>
    </row>
    <row r="100" spans="1:7" s="3" customFormat="1" ht="18" customHeight="1">
      <c r="A100" s="6">
        <v>98</v>
      </c>
      <c r="B100" s="6" t="str">
        <f>"郭丽"</f>
        <v>郭丽</v>
      </c>
      <c r="C100" s="6" t="s">
        <v>14</v>
      </c>
      <c r="D100" s="6">
        <v>2002081607</v>
      </c>
      <c r="E100" s="7">
        <v>70.5</v>
      </c>
      <c r="F100" s="8">
        <v>68.5</v>
      </c>
      <c r="G100" s="8">
        <v>69.30000000000001</v>
      </c>
    </row>
    <row r="101" spans="1:7" s="3" customFormat="1" ht="18" customHeight="1">
      <c r="A101" s="6">
        <v>99</v>
      </c>
      <c r="B101" s="6" t="str">
        <f>"刘刚"</f>
        <v>刘刚</v>
      </c>
      <c r="C101" s="6" t="s">
        <v>14</v>
      </c>
      <c r="D101" s="6">
        <v>2002081606</v>
      </c>
      <c r="E101" s="7">
        <v>80.5</v>
      </c>
      <c r="F101" s="8">
        <v>60</v>
      </c>
      <c r="G101" s="8">
        <v>68.2</v>
      </c>
    </row>
    <row r="102" spans="1:7" s="3" customFormat="1" ht="18" customHeight="1">
      <c r="A102" s="6">
        <v>100</v>
      </c>
      <c r="B102" s="6" t="str">
        <f>"唐志江"</f>
        <v>唐志江</v>
      </c>
      <c r="C102" s="6" t="s">
        <v>14</v>
      </c>
      <c r="D102" s="6">
        <v>2002081603</v>
      </c>
      <c r="E102" s="7">
        <v>68</v>
      </c>
      <c r="F102" s="8">
        <v>64</v>
      </c>
      <c r="G102" s="8">
        <v>65.6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2020-08-17T00:50:21Z</cp:lastPrinted>
  <dcterms:created xsi:type="dcterms:W3CDTF">2020-08-04T00:34:32Z</dcterms:created>
  <dcterms:modified xsi:type="dcterms:W3CDTF">2020-08-17T00:50:25Z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